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Diego\Downloads\"/>
    </mc:Choice>
  </mc:AlternateContent>
  <bookViews>
    <workbookView xWindow="0" yWindow="0" windowWidth="19485" windowHeight="8235"/>
  </bookViews>
  <sheets>
    <sheet name="Baremo total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C137" i="1" l="1"/>
  <c r="C136" i="1"/>
  <c r="C134" i="1"/>
  <c r="C133" i="1"/>
  <c r="C132" i="1"/>
  <c r="C131" i="1"/>
  <c r="C130" i="1"/>
  <c r="C127" i="1"/>
  <c r="C126" i="1"/>
  <c r="C125" i="1"/>
  <c r="C122" i="1"/>
  <c r="C121" i="1"/>
  <c r="C120" i="1"/>
  <c r="C119" i="1"/>
  <c r="C117" i="1"/>
  <c r="C116" i="1"/>
  <c r="C114" i="1"/>
  <c r="C115" i="1"/>
  <c r="C112" i="1"/>
  <c r="C110" i="1"/>
  <c r="C109" i="1"/>
  <c r="C108" i="1"/>
  <c r="C107" i="1"/>
  <c r="C106" i="1"/>
  <c r="C105" i="1"/>
  <c r="C104" i="1"/>
  <c r="C100" i="1"/>
  <c r="C99" i="1"/>
  <c r="C98" i="1"/>
  <c r="C97" i="1"/>
  <c r="C96" i="1"/>
  <c r="C95" i="1"/>
  <c r="C92" i="1"/>
  <c r="C91" i="1"/>
  <c r="C85" i="1"/>
  <c r="C84" i="1"/>
  <c r="C74" i="1"/>
  <c r="C73" i="1"/>
  <c r="C102" i="1" l="1"/>
  <c r="C89" i="1"/>
  <c r="A8" i="1"/>
  <c r="C75" i="1"/>
  <c r="C76" i="1"/>
  <c r="C77" i="1"/>
  <c r="C78" i="1"/>
  <c r="C79" i="1"/>
  <c r="C80" i="1"/>
  <c r="D142" i="1"/>
  <c r="D145" i="1"/>
  <c r="D146" i="1"/>
  <c r="D144" i="1"/>
  <c r="C143" i="1"/>
  <c r="D143" i="1" s="1"/>
  <c r="F140" i="1"/>
  <c r="C88" i="1"/>
  <c r="C87" i="1"/>
  <c r="C86" i="1"/>
  <c r="A7" i="1"/>
  <c r="C67" i="1"/>
  <c r="C66" i="1"/>
  <c r="C65" i="1"/>
  <c r="C64" i="1"/>
  <c r="C58" i="1"/>
  <c r="C62" i="1"/>
  <c r="C61" i="1"/>
  <c r="C60" i="1"/>
  <c r="C59" i="1"/>
  <c r="C57" i="1"/>
  <c r="C25" i="1"/>
  <c r="B4" i="1" s="1"/>
  <c r="C54" i="1"/>
  <c r="C53" i="1"/>
  <c r="F49" i="1"/>
  <c r="F47" i="1"/>
  <c r="C55" i="1"/>
  <c r="A6" i="1"/>
  <c r="A5" i="1"/>
  <c r="A4" i="1"/>
  <c r="A3" i="1"/>
  <c r="F48" i="1"/>
  <c r="F13" i="1"/>
  <c r="D29" i="1"/>
  <c r="D30" i="1"/>
  <c r="D31" i="1"/>
  <c r="D32" i="1"/>
  <c r="D34" i="1"/>
  <c r="D35" i="1"/>
  <c r="D36" i="1"/>
  <c r="D38" i="1"/>
  <c r="D39" i="1"/>
  <c r="D40" i="1"/>
  <c r="D41" i="1"/>
  <c r="D42" i="1"/>
  <c r="D43" i="1"/>
  <c r="F14" i="1"/>
  <c r="F15" i="1"/>
  <c r="F16" i="1"/>
  <c r="F17" i="1"/>
  <c r="F19" i="1"/>
  <c r="F20" i="1"/>
  <c r="F21" i="1"/>
  <c r="C71" i="1" l="1"/>
  <c r="B8" i="1"/>
  <c r="F11" i="1"/>
  <c r="B3" i="1" s="1"/>
  <c r="C56" i="1"/>
  <c r="C63" i="1"/>
  <c r="C52" i="1"/>
  <c r="F46" i="1"/>
  <c r="B6" i="1" s="1"/>
  <c r="D33" i="1"/>
  <c r="D28" i="1"/>
  <c r="D37" i="1"/>
  <c r="B5" i="1" l="1"/>
  <c r="B7" i="1"/>
  <c r="B2" i="1" l="1"/>
</calcChain>
</file>

<file path=xl/sharedStrings.xml><?xml version="1.0" encoding="utf-8"?>
<sst xmlns="http://schemas.openxmlformats.org/spreadsheetml/2006/main" count="168" uniqueCount="148">
  <si>
    <t>Puntuación calculada</t>
  </si>
  <si>
    <t>Subapartado</t>
  </si>
  <si>
    <t>Años (enteros)</t>
  </si>
  <si>
    <t>Meses completos</t>
  </si>
  <si>
    <t>Puntos/año</t>
  </si>
  <si>
    <t>Puntos/mes</t>
  </si>
  <si>
    <t>Total</t>
  </si>
  <si>
    <t>Puntos por ser Catedrático</t>
  </si>
  <si>
    <t>Mérito</t>
  </si>
  <si>
    <t>Cantidad (nº)</t>
  </si>
  <si>
    <t>Puntos por unidad</t>
  </si>
  <si>
    <t>Cargo</t>
  </si>
  <si>
    <t>Años completos</t>
  </si>
  <si>
    <t>Puntos por año</t>
  </si>
  <si>
    <t>Horas / Nº cursos / Nivel</t>
  </si>
  <si>
    <t>1. ANTIGÜEDAD</t>
  </si>
  <si>
    <t>2. PERTENENCIA A LOS CUERPOS CATEDRÁTICOS</t>
  </si>
  <si>
    <t>1.1.1a Años en primer tramo (1º y 2º año) - p.ej. años completos</t>
  </si>
  <si>
    <t>1.1.1b Años en tercer año (tercer año) - p.ej. años completos</t>
  </si>
  <si>
    <t>1.1.1c Años en cuarto y siguientes - p.ej. años completos</t>
  </si>
  <si>
    <t>1.1.2 Provisionalidad (si participa desde provisionalidad)</t>
  </si>
  <si>
    <t>1.1.3 Especial dificultad (añadido a 1.1.1/1.1.2)</t>
  </si>
  <si>
    <t>1.2.1 Antigüedad en el cuerpo (servicios activos)</t>
  </si>
  <si>
    <t>1.2.2 Antigüedad en otros cuerpos (superior)</t>
  </si>
  <si>
    <t>1.2.3 Antigüedad en otros cuerpos (inferior)</t>
  </si>
  <si>
    <t>3.1.1 Doctorado</t>
  </si>
  <si>
    <t>3.1.2 Máster universitario (no requisito ingreso)</t>
  </si>
  <si>
    <t>3.1.3 Suficiencia investigadora / certificado estudios avanzados</t>
  </si>
  <si>
    <t>3.1.4 Premio extraordinario (grado/doctorado)</t>
  </si>
  <si>
    <t>3.2 OTRAS TITULACIONES DE NIVEL SUPERIOR</t>
  </si>
  <si>
    <t>3.1 DOCTORADO, POSTGRADOS Y PREMIOS EXTRAORDINARIOS</t>
  </si>
  <si>
    <t>3.2.1 Título de Grado adicional (distinto del exigido)</t>
  </si>
  <si>
    <t>3.2.2  Titulación 1er ciclo (Diplomatura)</t>
  </si>
  <si>
    <t>3.2.3 Titulación 2º ciclo (Licenciatura)</t>
  </si>
  <si>
    <t>3.3 ENSEÑANZAS DE FORMACIÓN PROFESIONAL, DE IDIOMAS Y PROFESIONALES Y ARTÍSTICAS</t>
  </si>
  <si>
    <t>a) Certificados idiomas (EOI) - C2</t>
  </si>
  <si>
    <t>b) Certificados idiomas (EOI) - C1</t>
  </si>
  <si>
    <t>c) Certificados idiomas (EOI) - B2</t>
  </si>
  <si>
    <t>d) Certificados idiomas (EOI) - B1</t>
  </si>
  <si>
    <t>e) Técnico Superior / FP</t>
  </si>
  <si>
    <t>f) Título profesional Música/Danza</t>
  </si>
  <si>
    <t>3. MÉRITOS ACADÉMICOS</t>
  </si>
  <si>
    <t>4.1 Director/a (4,5 puntos/año)</t>
  </si>
  <si>
    <t>4. DESEMPEÑO DE CARGOS DIRECTIVOS Y OTRAS FUNCIONES (MÁXIMO 30 PUNTOS)</t>
  </si>
  <si>
    <t>4.2 Vicedirector/a, Jefe/a de estudios, Secretario/a (3 puntos/año)</t>
  </si>
  <si>
    <r>
      <t xml:space="preserve">4.3 Otras funciones (coordinador, tutoría...) (1.5 puntos/año) </t>
    </r>
    <r>
      <rPr>
        <b/>
        <sz val="11"/>
        <color theme="1"/>
        <rFont val="Calibri"/>
        <family val="2"/>
        <scheme val="minor"/>
      </rPr>
      <t>MÁXIMO 10 PUNTOS</t>
    </r>
  </si>
  <si>
    <t>5. FORMACIÓN Y PERFECCIONAMIENTO (MÁXIMO 15 PUNTOS)</t>
  </si>
  <si>
    <r>
      <t xml:space="preserve">5.1 Formación recibida (0.1 pts por 10 horas) </t>
    </r>
    <r>
      <rPr>
        <b/>
        <sz val="11"/>
        <color theme="1"/>
        <rFont val="Calibri"/>
        <family val="2"/>
        <scheme val="minor"/>
      </rPr>
      <t>MÁXIMO 9 PUNTOS</t>
    </r>
  </si>
  <si>
    <r>
      <t xml:space="preserve">5.2 Formación impartida (0.1 pts por cada 3 horas impartidas) </t>
    </r>
    <r>
      <rPr>
        <b/>
        <sz val="11"/>
        <color theme="1"/>
        <rFont val="Calibri"/>
        <family val="2"/>
        <scheme val="minor"/>
      </rPr>
      <t>MÁXIMO 3 PUNTOS</t>
    </r>
  </si>
  <si>
    <t>Catedrático</t>
  </si>
  <si>
    <t>5.4 Competencia digital (introduzca pts entre 0 y 3)</t>
  </si>
  <si>
    <t>Por Acreditación de un nivel A1</t>
  </si>
  <si>
    <t>Por Acreditación de un nivel A2</t>
  </si>
  <si>
    <t>Por Acreditación de un nivel B1</t>
  </si>
  <si>
    <t>Por Acreditación de un nivel B2</t>
  </si>
  <si>
    <t>Por Acreditación de un nivel C1</t>
  </si>
  <si>
    <t>Por Acreditación de un nivel C2</t>
  </si>
  <si>
    <t>Número de certificados de nivel C2 del Consejo de Europa</t>
  </si>
  <si>
    <t>Número de certificados de nivel C1 del Consejo de Europa</t>
  </si>
  <si>
    <t>Número de certificados de nivel B2 del Consejo de Europa</t>
  </si>
  <si>
    <t>Número de certificados de nivel B1 del Consejo de Europa</t>
  </si>
  <si>
    <t>5.1+5.2+5.3</t>
  </si>
  <si>
    <t>5.5 Competencia lingüística en idioma extranjero (MCERL)</t>
  </si>
  <si>
    <t>4.1+4.2+4.3</t>
  </si>
  <si>
    <t>1.1.1a+1.1.1b+1.1.1c+1.1.2+1.1.3+1.2.1+1.2.2+1.2.3</t>
  </si>
  <si>
    <t>6.1+6.2+6.3+6.4+6.5+6.6+6.7</t>
  </si>
  <si>
    <t>6.5 Tribunales de oposiciones (Ptos/Nº convocatoria)</t>
  </si>
  <si>
    <t xml:space="preserve">6.6 Tutorización fase de prácticas a docentes en prácticas (Ptos/nº cursos) </t>
  </si>
  <si>
    <t>6.4 Desempeño Jefatura, Negociado, Seccion, Dirección de Servicio o superior, Función Inspectora en la Comunidad Foral de Navarra</t>
  </si>
  <si>
    <t>6.7 Euskera Nivel C2 (1 = Sí, 0 = No)</t>
  </si>
  <si>
    <t>6.7 Euskera: Nivel C1, EGA o equivalente (1 = Sí, 0 = No)</t>
  </si>
  <si>
    <t>6. OTROS MÉRITOS (MÁXIMO 15 PUNTOS)</t>
  </si>
  <si>
    <t>Ej: Si este es tu octavo año con destino definitivo en centro</t>
  </si>
  <si>
    <t>TOTAL APROXIMADO PUNTOS BAREMO CONCURSO DE TRASLADOS</t>
  </si>
  <si>
    <t>Ilustraciones portada y/o contraportada</t>
  </si>
  <si>
    <t>Ilustraciones interiores</t>
  </si>
  <si>
    <t>* Traducción/digitalización: La mitad de la puntuación correspondiente</t>
  </si>
  <si>
    <t>Ilustraciones portada</t>
  </si>
  <si>
    <t>Proyectos de investigación e innovación en educación</t>
  </si>
  <si>
    <r>
      <t>Participación/asistente (</t>
    </r>
    <r>
      <rPr>
        <b/>
        <sz val="11"/>
        <color theme="1"/>
        <rFont val="Calibri"/>
        <family val="2"/>
        <scheme val="minor"/>
      </rPr>
      <t>por cada hora</t>
    </r>
    <r>
      <rPr>
        <sz val="11"/>
        <color theme="1"/>
        <rFont val="Calibri"/>
        <family val="2"/>
        <scheme val="minor"/>
      </rPr>
      <t>)</t>
    </r>
  </si>
  <si>
    <t>* Varios autores/as y uno de ellos/as coordinador/a: Al coordinador/a, el doble de la puntuación otorcada a cada coautor/a</t>
  </si>
  <si>
    <t>Internacional y otro premio</t>
  </si>
  <si>
    <t>Internacional y 1er premio</t>
  </si>
  <si>
    <t>Nacional y 1er premio</t>
  </si>
  <si>
    <t>Nacional y otro premio</t>
  </si>
  <si>
    <t>Autonómico y 1er premio</t>
  </si>
  <si>
    <t>Autonómico y otro premio</t>
  </si>
  <si>
    <t>Proyectos de investigación e innovación en educación con premio: se suman las dos puntuaciones anteriores, según sea el premio</t>
  </si>
  <si>
    <t>Exposiciones</t>
  </si>
  <si>
    <t>Exposiciones de menor entidad (ejemplo: galerías)</t>
  </si>
  <si>
    <t>Exposición local, colectiva</t>
  </si>
  <si>
    <t>Exposición autonómica, colectiva</t>
  </si>
  <si>
    <t>Exposición internacional, colectiva</t>
  </si>
  <si>
    <t>Exposición local, individual</t>
  </si>
  <si>
    <t>Exposición autonómica, individual</t>
  </si>
  <si>
    <t>Exposición nacional o intenacional individual</t>
  </si>
  <si>
    <t>Exposiciones con premio</t>
  </si>
  <si>
    <t>Premio (puntuación adicional a sumar)</t>
  </si>
  <si>
    <t>Conciertos/Espectáculos teatrales o circenses/Composiciones/Coreografías</t>
  </si>
  <si>
    <t>De menor entidad*</t>
  </si>
  <si>
    <t>A nivel autonómico*</t>
  </si>
  <si>
    <t>De nivel estatal*</t>
  </si>
  <si>
    <t>De nivel internacional*</t>
  </si>
  <si>
    <t>Premios en concursos Literarios, Musicales y Artísticos</t>
  </si>
  <si>
    <t>Premios musicales en cursos de Enseñanzas Musicales</t>
  </si>
  <si>
    <t>Local, Autonómico, docente  y 1er premio</t>
  </si>
  <si>
    <t>*Segundo y tercer premio: La mitad del primer premio</t>
  </si>
  <si>
    <t>Grabaciones</t>
  </si>
  <si>
    <t>Local*</t>
  </si>
  <si>
    <t>Nacional*</t>
  </si>
  <si>
    <t>Internacional*</t>
  </si>
  <si>
    <t>Contratos con sector público autonómico/nacional</t>
  </si>
  <si>
    <t>Contratos con sector público internacional</t>
  </si>
  <si>
    <t>Contratos con sector privado autonómico/nacional</t>
  </si>
  <si>
    <t>Contratos con sector privado internacional</t>
  </si>
  <si>
    <t>Si ha sido director/a de campaña (puntuación adicional a sumar)</t>
  </si>
  <si>
    <t>Méritos deportivos**</t>
  </si>
  <si>
    <t>Ser o haber sido deportista alto rendimiento</t>
  </si>
  <si>
    <t>Ser o haber sido deportista alto nivel</t>
  </si>
  <si>
    <t>**Estas puntuaciones son acumulativas</t>
  </si>
  <si>
    <t>RELLENAR LAS CELDAS AMARILLAS</t>
  </si>
  <si>
    <t>Antigüedad en el centro (con destino definitivo)</t>
  </si>
  <si>
    <t>Antigüedad en el cuerpo*</t>
  </si>
  <si>
    <t>* Total hoja de servicios</t>
  </si>
  <si>
    <t>¿Funcionario/a de cuerpos de  Catedráticos? (1 = Sí, 0 = No)</t>
  </si>
  <si>
    <t>Horas</t>
  </si>
  <si>
    <t>5.3 Especialidad adicional a través de adquisición de nuevas especialidades (1 punto si tiene especialidad. Introduzca 1 si tiene, 0 si no)</t>
  </si>
  <si>
    <t>*Si es director/a, actor o actriz principal, bailarín o bailarina principal o solista, otorgar la puntuación máxima; si es miembro, otorgar la mitad.</t>
  </si>
  <si>
    <r>
      <t>6.1 Publicaciones.</t>
    </r>
    <r>
      <rPr>
        <b/>
        <sz val="11"/>
        <color rgb="FFFF0000"/>
        <rFont val="Calibri"/>
        <family val="2"/>
        <scheme val="minor"/>
      </rPr>
      <t xml:space="preserve"> ATENCIÓN. PUNTUACIÓN A CRITERIO DEL TRIBUNAL</t>
    </r>
    <r>
      <rPr>
        <b/>
        <sz val="11"/>
        <color theme="1"/>
        <rFont val="Calibri"/>
        <family val="2"/>
        <scheme val="minor"/>
      </rPr>
      <t xml:space="preserve"> (MÁXIMO 8 PUNTOS)</t>
    </r>
  </si>
  <si>
    <t>Libros en sus distintos formatos - papel o electrónico.</t>
  </si>
  <si>
    <t>Revistas en sus distintos formatos - papel o elecrónico</t>
  </si>
  <si>
    <t>Libro autor</t>
  </si>
  <si>
    <t>Libro 3 autores</t>
  </si>
  <si>
    <t>Libro 4 autores</t>
  </si>
  <si>
    <t>Libro 5 autores</t>
  </si>
  <si>
    <t>Libro &gt; 5 autores</t>
  </si>
  <si>
    <t>Libro coautor</t>
  </si>
  <si>
    <t>Revista/artículo autor</t>
  </si>
  <si>
    <t>Revista/artículo coautor</t>
  </si>
  <si>
    <t>Revista/artículo &gt; 3 autores</t>
  </si>
  <si>
    <r>
      <t>Coordinación (</t>
    </r>
    <r>
      <rPr>
        <b/>
        <sz val="11"/>
        <color theme="1"/>
        <rFont val="Calibri"/>
        <family val="2"/>
        <scheme val="minor"/>
      </rPr>
      <t>por cada hora</t>
    </r>
    <r>
      <rPr>
        <sz val="11"/>
        <color theme="1"/>
        <rFont val="Calibri"/>
        <family val="2"/>
        <scheme val="minor"/>
      </rPr>
      <t>)*</t>
    </r>
  </si>
  <si>
    <t>* No se contempla como coordinación la figura de profesor/a responsable o acompañante.</t>
  </si>
  <si>
    <t>Premios Ministerio de Educación, FP y Deportes o Administraciones Educativas</t>
  </si>
  <si>
    <r>
      <t xml:space="preserve">6.2 Proyectos / Premios </t>
    </r>
    <r>
      <rPr>
        <b/>
        <sz val="11"/>
        <color rgb="FFFF0000"/>
        <rFont val="Calibri"/>
        <family val="2"/>
        <scheme val="minor"/>
      </rPr>
      <t>A JUICIO DEL TRIBUNAL</t>
    </r>
    <r>
      <rPr>
        <b/>
        <sz val="11"/>
        <color theme="1"/>
        <rFont val="Calibri"/>
        <family val="2"/>
        <scheme val="minor"/>
      </rPr>
      <t xml:space="preserve"> (MÁXIMO 2.5)</t>
    </r>
  </si>
  <si>
    <r>
      <t xml:space="preserve">6.3 Méritos artísticos / deportivos/ literarios </t>
    </r>
    <r>
      <rPr>
        <b/>
        <sz val="11"/>
        <color rgb="FFFF0000"/>
        <rFont val="Calibri"/>
        <family val="2"/>
        <scheme val="minor"/>
      </rPr>
      <t xml:space="preserve">A JUICIO DEL TRIBUNAL </t>
    </r>
    <r>
      <rPr>
        <b/>
        <sz val="11"/>
        <color theme="1"/>
        <rFont val="Calibri"/>
        <family val="2"/>
        <scheme val="minor"/>
      </rPr>
      <t>(MÁXIMO 2.5)</t>
    </r>
  </si>
  <si>
    <t>Conservador/a-restaurador/a de bienes culturales</t>
  </si>
  <si>
    <t>Puntos</t>
  </si>
  <si>
    <t>6.6 Tutorización prácticas de Grado o Master de formación pedagógica y didáctica (Ptos/nº cursos)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</si>
</sst>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b/>
      <sz val="11"/>
      <color rgb="FFFFFFFF"/>
      <name val="Calibri"/>
      <family val="2"/>
    </font>
    <font>
      <b/>
      <sz val="11"/>
      <color theme="1"/>
      <name val="Calibri"/>
      <family val="2"/>
      <scheme val="minor"/>
    </font>
    <font>
      <b/>
      <sz val="11"/>
      <name val="Calibri"/>
      <family val="2"/>
    </font>
    <font>
      <sz val="11"/>
      <name val="Calibri"/>
      <family val="2"/>
      <scheme val="minor"/>
    </font>
    <font>
      <b/>
      <sz val="11"/>
      <color rgb="FFFFFFFF"/>
      <name val="Calibri"/>
      <family val="2"/>
    </font>
    <font>
      <b/>
      <sz val="14"/>
      <color rgb="FFFFFFFF"/>
      <name val="Calibri"/>
      <family val="2"/>
    </font>
    <font>
      <sz val="14"/>
      <color theme="1"/>
      <name val="Calibri"/>
      <family val="2"/>
      <scheme val="minor"/>
    </font>
    <font>
      <b/>
      <sz val="11"/>
      <color rgb="FFFFFFCC"/>
      <name val="Calibri"/>
      <family val="2"/>
    </font>
    <font>
      <b/>
      <sz val="11"/>
      <color rgb="FFFF0000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2F75B5"/>
      </patternFill>
    </fill>
    <fill>
      <patternFill patternType="solid">
        <fgColor rgb="FFFFF2CC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3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81">
    <xf numFmtId="0" fontId="0" fillId="0" borderId="0" xfId="0"/>
    <xf numFmtId="0" fontId="0" fillId="0" borderId="0" xfId="0" applyAlignment="1">
      <alignment horizontal="center"/>
    </xf>
    <xf numFmtId="0" fontId="0" fillId="0" borderId="0" xfId="0" applyFill="1"/>
    <xf numFmtId="0" fontId="4" fillId="0" borderId="0" xfId="0" applyFont="1" applyFill="1"/>
    <xf numFmtId="0" fontId="0" fillId="0" borderId="0" xfId="0" applyBorder="1"/>
    <xf numFmtId="0" fontId="1" fillId="0" borderId="0" xfId="0" applyFont="1" applyFill="1" applyAlignment="1"/>
    <xf numFmtId="0" fontId="1" fillId="0" borderId="6" xfId="0" applyFont="1" applyFill="1" applyBorder="1" applyAlignment="1"/>
    <xf numFmtId="0" fontId="5" fillId="0" borderId="6" xfId="0" applyFont="1" applyFill="1" applyBorder="1" applyAlignment="1"/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 applyProtection="1"/>
    <xf numFmtId="0" fontId="2" fillId="5" borderId="1" xfId="0" applyFont="1" applyFill="1" applyBorder="1" applyAlignment="1" applyProtection="1">
      <alignment horizontal="center"/>
    </xf>
    <xf numFmtId="0" fontId="0" fillId="0" borderId="1" xfId="0" applyBorder="1" applyProtection="1"/>
    <xf numFmtId="0" fontId="0" fillId="0" borderId="1" xfId="0" applyBorder="1" applyAlignment="1" applyProtection="1">
      <alignment horizontal="center"/>
    </xf>
    <xf numFmtId="0" fontId="1" fillId="2" borderId="1" xfId="0" applyFont="1" applyFill="1" applyBorder="1" applyProtection="1"/>
    <xf numFmtId="0" fontId="5" fillId="2" borderId="1" xfId="0" applyFont="1" applyFill="1" applyBorder="1" applyProtection="1"/>
    <xf numFmtId="0" fontId="0" fillId="0" borderId="7" xfId="0" applyBorder="1" applyProtection="1"/>
    <xf numFmtId="0" fontId="0" fillId="0" borderId="7" xfId="0" applyBorder="1" applyAlignment="1" applyProtection="1">
      <alignment horizontal="center"/>
    </xf>
    <xf numFmtId="0" fontId="2" fillId="4" borderId="1" xfId="0" applyFont="1" applyFill="1" applyBorder="1" applyAlignment="1" applyProtection="1">
      <alignment horizontal="center"/>
    </xf>
    <xf numFmtId="0" fontId="0" fillId="0" borderId="1" xfId="0" applyBorder="1" applyAlignment="1" applyProtection="1">
      <alignment horizontal="right"/>
    </xf>
    <xf numFmtId="0" fontId="0" fillId="4" borderId="2" xfId="0" applyFont="1" applyFill="1" applyBorder="1" applyAlignment="1" applyProtection="1"/>
    <xf numFmtId="0" fontId="0" fillId="5" borderId="1" xfId="0" applyFill="1" applyBorder="1" applyProtection="1"/>
    <xf numFmtId="0" fontId="1" fillId="5" borderId="7" xfId="0" applyFont="1" applyFill="1" applyBorder="1" applyAlignment="1" applyProtection="1">
      <alignment horizontal="center"/>
    </xf>
    <xf numFmtId="0" fontId="1" fillId="5" borderId="1" xfId="0" applyFont="1" applyFill="1" applyBorder="1" applyAlignment="1" applyProtection="1">
      <alignment horizontal="center"/>
    </xf>
    <xf numFmtId="0" fontId="5" fillId="5" borderId="1" xfId="0" applyFont="1" applyFill="1" applyBorder="1" applyAlignment="1" applyProtection="1">
      <alignment horizontal="center"/>
    </xf>
    <xf numFmtId="0" fontId="0" fillId="0" borderId="1" xfId="0" applyFill="1" applyBorder="1" applyAlignment="1" applyProtection="1">
      <alignment horizontal="right"/>
    </xf>
    <xf numFmtId="0" fontId="0" fillId="3" borderId="1" xfId="0" applyFill="1" applyBorder="1" applyAlignment="1" applyProtection="1">
      <alignment horizontal="center"/>
      <protection locked="0"/>
    </xf>
    <xf numFmtId="0" fontId="0" fillId="3" borderId="7" xfId="0" applyFill="1" applyBorder="1" applyAlignment="1" applyProtection="1">
      <alignment horizontal="center"/>
      <protection locked="0"/>
    </xf>
    <xf numFmtId="0" fontId="0" fillId="0" borderId="7" xfId="0" applyFill="1" applyBorder="1" applyAlignment="1" applyProtection="1">
      <alignment horizontal="right" vertical="center"/>
    </xf>
    <xf numFmtId="0" fontId="6" fillId="7" borderId="0" xfId="0" applyFont="1" applyFill="1"/>
    <xf numFmtId="0" fontId="6" fillId="7" borderId="0" xfId="0" applyFont="1" applyFill="1" applyAlignment="1">
      <alignment horizontal="center"/>
    </xf>
    <xf numFmtId="0" fontId="7" fillId="0" borderId="0" xfId="0" applyFont="1"/>
    <xf numFmtId="0" fontId="1" fillId="6" borderId="1" xfId="0" applyFont="1" applyFill="1" applyBorder="1" applyAlignment="1" applyProtection="1">
      <alignment horizontal="center"/>
    </xf>
    <xf numFmtId="0" fontId="0" fillId="6" borderId="0" xfId="0" applyFill="1"/>
    <xf numFmtId="0" fontId="0" fillId="6" borderId="1" xfId="0" applyFill="1" applyBorder="1" applyAlignment="1" applyProtection="1">
      <alignment horizontal="center"/>
    </xf>
    <xf numFmtId="0" fontId="0" fillId="6" borderId="1" xfId="0" applyFill="1" applyBorder="1" applyAlignment="1">
      <alignment horizontal="center"/>
    </xf>
    <xf numFmtId="0" fontId="1" fillId="2" borderId="1" xfId="0" applyFont="1" applyFill="1" applyBorder="1" applyAlignment="1" applyProtection="1">
      <alignment horizontal="center"/>
    </xf>
    <xf numFmtId="0" fontId="2" fillId="4" borderId="5" xfId="0" applyFont="1" applyFill="1" applyBorder="1" applyAlignment="1">
      <alignment horizontal="center"/>
    </xf>
    <xf numFmtId="0" fontId="3" fillId="4" borderId="1" xfId="0" applyFont="1" applyFill="1" applyBorder="1" applyAlignment="1" applyProtection="1">
      <alignment horizontal="center"/>
    </xf>
    <xf numFmtId="0" fontId="5" fillId="2" borderId="1" xfId="0" applyFont="1" applyFill="1" applyBorder="1" applyAlignment="1" applyProtection="1">
      <alignment horizontal="center"/>
    </xf>
    <xf numFmtId="0" fontId="2" fillId="4" borderId="5" xfId="0" applyFont="1" applyFill="1" applyBorder="1" applyAlignment="1" applyProtection="1">
      <alignment horizontal="center"/>
    </xf>
    <xf numFmtId="0" fontId="0" fillId="0" borderId="3" xfId="0" applyFont="1" applyFill="1" applyBorder="1" applyAlignment="1" applyProtection="1">
      <alignment horizontal="right"/>
    </xf>
    <xf numFmtId="0" fontId="0" fillId="6" borderId="1" xfId="0" applyFill="1" applyBorder="1" applyAlignment="1">
      <alignment horizontal="center"/>
    </xf>
    <xf numFmtId="0" fontId="1" fillId="2" borderId="1" xfId="0" applyFont="1" applyFill="1" applyBorder="1" applyAlignment="1" applyProtection="1">
      <alignment horizontal="center"/>
    </xf>
    <xf numFmtId="0" fontId="2" fillId="4" borderId="3" xfId="0" applyFont="1" applyFill="1" applyBorder="1" applyAlignment="1">
      <alignment horizontal="center"/>
    </xf>
    <xf numFmtId="0" fontId="2" fillId="4" borderId="4" xfId="0" applyFont="1" applyFill="1" applyBorder="1" applyAlignment="1">
      <alignment horizontal="center"/>
    </xf>
    <xf numFmtId="0" fontId="2" fillId="4" borderId="5" xfId="0" applyFont="1" applyFill="1" applyBorder="1" applyAlignment="1">
      <alignment horizontal="center"/>
    </xf>
    <xf numFmtId="0" fontId="2" fillId="4" borderId="3" xfId="0" applyFont="1" applyFill="1" applyBorder="1" applyAlignment="1" applyProtection="1">
      <alignment horizontal="center"/>
    </xf>
    <xf numFmtId="0" fontId="2" fillId="4" borderId="4" xfId="0" applyFont="1" applyFill="1" applyBorder="1" applyAlignment="1" applyProtection="1">
      <alignment horizontal="center"/>
    </xf>
    <xf numFmtId="0" fontId="5" fillId="2" borderId="1" xfId="0" applyFont="1" applyFill="1" applyBorder="1" applyAlignment="1" applyProtection="1">
      <alignment horizontal="center"/>
    </xf>
    <xf numFmtId="0" fontId="5" fillId="2" borderId="3" xfId="0" applyFont="1" applyFill="1" applyBorder="1" applyAlignment="1" applyProtection="1">
      <alignment horizontal="center"/>
    </xf>
    <xf numFmtId="0" fontId="5" fillId="2" borderId="4" xfId="0" applyFont="1" applyFill="1" applyBorder="1" applyAlignment="1" applyProtection="1">
      <alignment horizontal="center"/>
    </xf>
    <xf numFmtId="0" fontId="5" fillId="2" borderId="5" xfId="0" applyFont="1" applyFill="1" applyBorder="1" applyAlignment="1" applyProtection="1">
      <alignment horizontal="center"/>
    </xf>
    <xf numFmtId="0" fontId="2" fillId="4" borderId="5" xfId="0" applyFont="1" applyFill="1" applyBorder="1" applyAlignment="1" applyProtection="1">
      <alignment horizontal="center"/>
    </xf>
    <xf numFmtId="0" fontId="2" fillId="5" borderId="3" xfId="0" applyFont="1" applyFill="1" applyBorder="1" applyAlignment="1" applyProtection="1">
      <alignment horizontal="left"/>
    </xf>
    <xf numFmtId="0" fontId="2" fillId="5" borderId="5" xfId="0" applyFont="1" applyFill="1" applyBorder="1" applyAlignment="1" applyProtection="1">
      <alignment horizontal="left"/>
    </xf>
    <xf numFmtId="0" fontId="5" fillId="2" borderId="9" xfId="0" applyFont="1" applyFill="1" applyBorder="1" applyAlignment="1" applyProtection="1">
      <alignment horizontal="center"/>
    </xf>
    <xf numFmtId="0" fontId="5" fillId="2" borderId="0" xfId="0" applyFont="1" applyFill="1" applyBorder="1" applyAlignment="1" applyProtection="1">
      <alignment horizontal="center"/>
    </xf>
    <xf numFmtId="0" fontId="2" fillId="4" borderId="8" xfId="0" applyFont="1" applyFill="1" applyBorder="1" applyAlignment="1" applyProtection="1">
      <alignment horizontal="center"/>
    </xf>
    <xf numFmtId="0" fontId="2" fillId="4" borderId="2" xfId="0" applyFont="1" applyFill="1" applyBorder="1" applyAlignment="1" applyProtection="1">
      <alignment horizontal="center"/>
    </xf>
    <xf numFmtId="0" fontId="2" fillId="4" borderId="3" xfId="0" applyFont="1" applyFill="1" applyBorder="1" applyAlignment="1" applyProtection="1">
      <alignment horizontal="left"/>
    </xf>
    <xf numFmtId="0" fontId="2" fillId="4" borderId="4" xfId="0" applyFont="1" applyFill="1" applyBorder="1" applyAlignment="1" applyProtection="1">
      <alignment horizontal="left"/>
    </xf>
    <xf numFmtId="0" fontId="1" fillId="2" borderId="0" xfId="0" applyFont="1" applyFill="1" applyAlignment="1">
      <alignment horizontal="center"/>
    </xf>
    <xf numFmtId="0" fontId="8" fillId="2" borderId="0" xfId="0" applyFont="1" applyFill="1" applyAlignment="1">
      <alignment horizontal="center"/>
    </xf>
    <xf numFmtId="0" fontId="2" fillId="9" borderId="3" xfId="0" applyFont="1" applyFill="1" applyBorder="1" applyAlignment="1" applyProtection="1">
      <alignment horizontal="left"/>
    </xf>
    <xf numFmtId="0" fontId="2" fillId="9" borderId="4" xfId="0" applyFont="1" applyFill="1" applyBorder="1" applyAlignment="1" applyProtection="1">
      <alignment horizontal="left"/>
    </xf>
    <xf numFmtId="0" fontId="2" fillId="9" borderId="5" xfId="0" applyFont="1" applyFill="1" applyBorder="1" applyAlignment="1" applyProtection="1">
      <alignment horizontal="left"/>
    </xf>
    <xf numFmtId="0" fontId="0" fillId="8" borderId="10" xfId="0" applyFill="1" applyBorder="1" applyAlignment="1" applyProtection="1">
      <alignment horizontal="left"/>
    </xf>
    <xf numFmtId="0" fontId="0" fillId="8" borderId="6" xfId="0" applyFill="1" applyBorder="1" applyAlignment="1" applyProtection="1">
      <alignment horizontal="left"/>
    </xf>
    <xf numFmtId="0" fontId="3" fillId="4" borderId="1" xfId="0" applyFont="1" applyFill="1" applyBorder="1" applyAlignment="1" applyProtection="1">
      <alignment horizontal="left"/>
    </xf>
    <xf numFmtId="0" fontId="0" fillId="8" borderId="3" xfId="0" applyFill="1" applyBorder="1" applyAlignment="1" applyProtection="1">
      <alignment horizontal="left"/>
    </xf>
    <xf numFmtId="0" fontId="0" fillId="8" borderId="4" xfId="0" applyFill="1" applyBorder="1" applyAlignment="1" applyProtection="1">
      <alignment horizontal="left"/>
    </xf>
    <xf numFmtId="0" fontId="0" fillId="8" borderId="5" xfId="0" applyFill="1" applyBorder="1" applyAlignment="1" applyProtection="1">
      <alignment horizontal="left"/>
    </xf>
    <xf numFmtId="0" fontId="2" fillId="9" borderId="3" xfId="0" applyFont="1" applyFill="1" applyBorder="1" applyAlignment="1" applyProtection="1">
      <alignment horizontal="left" vertical="center"/>
    </xf>
    <xf numFmtId="0" fontId="2" fillId="9" borderId="4" xfId="0" applyFont="1" applyFill="1" applyBorder="1" applyAlignment="1" applyProtection="1">
      <alignment horizontal="left" vertical="center"/>
    </xf>
    <xf numFmtId="0" fontId="2" fillId="9" borderId="5" xfId="0" applyFont="1" applyFill="1" applyBorder="1" applyAlignment="1" applyProtection="1">
      <alignment horizontal="left" vertical="center"/>
    </xf>
    <xf numFmtId="0" fontId="0" fillId="8" borderId="3" xfId="0" applyFill="1" applyBorder="1" applyAlignment="1" applyProtection="1">
      <alignment horizontal="left" vertical="center"/>
    </xf>
    <xf numFmtId="0" fontId="0" fillId="8" borderId="4" xfId="0" applyFill="1" applyBorder="1" applyAlignment="1" applyProtection="1">
      <alignment horizontal="left" vertical="center"/>
    </xf>
    <xf numFmtId="0" fontId="0" fillId="8" borderId="5" xfId="0" applyFill="1" applyBorder="1" applyAlignment="1" applyProtection="1">
      <alignment horizontal="left" vertical="center"/>
    </xf>
    <xf numFmtId="0" fontId="0" fillId="3" borderId="4" xfId="0" applyFill="1" applyBorder="1" applyAlignment="1" applyProtection="1">
      <alignment horizontal="center"/>
      <protection locked="0"/>
    </xf>
    <xf numFmtId="0" fontId="2" fillId="5" borderId="3" xfId="0" applyFont="1" applyFill="1" applyBorder="1" applyAlignment="1" applyProtection="1">
      <alignment horizontal="center"/>
    </xf>
    <xf numFmtId="0" fontId="2" fillId="5" borderId="5" xfId="0" applyFont="1" applyFill="1" applyBorder="1" applyAlignment="1" applyProtection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46"/>
  <sheetViews>
    <sheetView tabSelected="1" workbookViewId="0"/>
  </sheetViews>
  <sheetFormatPr baseColWidth="10" defaultColWidth="9.140625" defaultRowHeight="15" x14ac:dyDescent="0.25"/>
  <cols>
    <col min="1" max="1" width="120.140625" bestFit="1" customWidth="1"/>
    <col min="2" max="2" width="29.42578125" bestFit="1" customWidth="1"/>
    <col min="3" max="3" width="19.7109375" bestFit="1" customWidth="1"/>
    <col min="4" max="4" width="14.28515625" bestFit="1" customWidth="1"/>
    <col min="5" max="5" width="13" customWidth="1"/>
    <col min="7" max="7" width="33.7109375" customWidth="1"/>
    <col min="8" max="8" width="23.5703125" customWidth="1"/>
  </cols>
  <sheetData>
    <row r="1" spans="1:8" x14ac:dyDescent="0.25">
      <c r="A1" s="62" t="s">
        <v>120</v>
      </c>
      <c r="B1" s="61" t="s">
        <v>0</v>
      </c>
    </row>
    <row r="2" spans="1:8" s="30" customFormat="1" ht="18.75" x14ac:dyDescent="0.3">
      <c r="A2" s="28" t="s">
        <v>73</v>
      </c>
      <c r="B2" s="29">
        <f>SUM(B3:B8)</f>
        <v>0</v>
      </c>
    </row>
    <row r="3" spans="1:8" x14ac:dyDescent="0.25">
      <c r="A3" s="9" t="str">
        <f>A9</f>
        <v>1. ANTIGÜEDAD</v>
      </c>
      <c r="B3" s="10">
        <f>F11</f>
        <v>0</v>
      </c>
    </row>
    <row r="4" spans="1:8" x14ac:dyDescent="0.25">
      <c r="A4" s="9" t="str">
        <f>A23</f>
        <v>2. PERTENENCIA A LOS CUERPOS CATEDRÁTICOS</v>
      </c>
      <c r="B4" s="10">
        <f>C25</f>
        <v>0</v>
      </c>
    </row>
    <row r="5" spans="1:8" x14ac:dyDescent="0.25">
      <c r="A5" s="9" t="str">
        <f>A26</f>
        <v>3. MÉRITOS ACADÉMICOS</v>
      </c>
      <c r="B5" s="10">
        <f>MIN(D28+D33+D37,10)</f>
        <v>0</v>
      </c>
    </row>
    <row r="6" spans="1:8" x14ac:dyDescent="0.25">
      <c r="A6" s="9" t="str">
        <f>A44</f>
        <v>4. DESEMPEÑO DE CARGOS DIRECTIVOS Y OTRAS FUNCIONES (MÁXIMO 30 PUNTOS)</v>
      </c>
      <c r="B6" s="10">
        <f>MIN(F46,30)</f>
        <v>0</v>
      </c>
    </row>
    <row r="7" spans="1:8" x14ac:dyDescent="0.25">
      <c r="A7" s="9" t="str">
        <f>A50</f>
        <v>5. FORMACIÓN Y PERFECCIONAMIENTO (MÁXIMO 15 PUNTOS)</v>
      </c>
      <c r="B7" s="10">
        <f>MIN(C52+C56+C63,15)</f>
        <v>0</v>
      </c>
    </row>
    <row r="8" spans="1:8" x14ac:dyDescent="0.25">
      <c r="A8" s="9" t="str">
        <f>A68</f>
        <v>6. OTROS MÉRITOS (MÁXIMO 15 PUNTOS)</v>
      </c>
      <c r="B8" s="10">
        <f>MIN(F140+D142+D143+D144+D145+D146+C71+C89+C102,15)</f>
        <v>0</v>
      </c>
    </row>
    <row r="9" spans="1:8" x14ac:dyDescent="0.25">
      <c r="A9" s="42" t="s">
        <v>15</v>
      </c>
      <c r="B9" s="42"/>
      <c r="C9" s="42"/>
      <c r="D9" s="42"/>
      <c r="E9" s="42"/>
      <c r="F9" s="42"/>
      <c r="G9" s="41" t="s">
        <v>72</v>
      </c>
      <c r="H9" s="41"/>
    </row>
    <row r="10" spans="1:8" x14ac:dyDescent="0.25">
      <c r="A10" s="13" t="s">
        <v>1</v>
      </c>
      <c r="B10" s="35" t="s">
        <v>2</v>
      </c>
      <c r="C10" s="35" t="s">
        <v>3</v>
      </c>
      <c r="D10" s="35" t="s">
        <v>4</v>
      </c>
      <c r="E10" s="35" t="s">
        <v>5</v>
      </c>
      <c r="F10" s="35" t="s">
        <v>6</v>
      </c>
      <c r="G10" s="31" t="s">
        <v>2</v>
      </c>
      <c r="H10" s="31" t="s">
        <v>3</v>
      </c>
    </row>
    <row r="11" spans="1:8" x14ac:dyDescent="0.25">
      <c r="A11" s="43" t="s">
        <v>64</v>
      </c>
      <c r="B11" s="44"/>
      <c r="C11" s="44"/>
      <c r="D11" s="44"/>
      <c r="E11" s="45"/>
      <c r="F11" s="36">
        <f>SUM(F13:F21)</f>
        <v>0</v>
      </c>
      <c r="G11" s="32"/>
      <c r="H11" s="32"/>
    </row>
    <row r="12" spans="1:8" x14ac:dyDescent="0.25">
      <c r="A12" s="63" t="s">
        <v>121</v>
      </c>
      <c r="B12" s="64"/>
      <c r="C12" s="64"/>
      <c r="D12" s="64"/>
      <c r="E12" s="64"/>
      <c r="F12" s="65"/>
      <c r="G12" s="32"/>
      <c r="H12" s="32"/>
    </row>
    <row r="13" spans="1:8" x14ac:dyDescent="0.25">
      <c r="A13" s="11" t="s">
        <v>17</v>
      </c>
      <c r="B13" s="25"/>
      <c r="C13" s="25"/>
      <c r="D13" s="12">
        <v>4</v>
      </c>
      <c r="E13" s="12">
        <v>0.33329999999999999</v>
      </c>
      <c r="F13" s="12">
        <f t="shared" ref="F13:F21" si="0">B13*D13 + C13*E13</f>
        <v>0</v>
      </c>
      <c r="G13" s="34">
        <v>2</v>
      </c>
      <c r="H13" s="34"/>
    </row>
    <row r="14" spans="1:8" x14ac:dyDescent="0.25">
      <c r="A14" s="11" t="s">
        <v>18</v>
      </c>
      <c r="B14" s="25"/>
      <c r="C14" s="25"/>
      <c r="D14" s="12">
        <v>6</v>
      </c>
      <c r="E14" s="12">
        <v>0.5</v>
      </c>
      <c r="F14" s="12">
        <f t="shared" si="0"/>
        <v>0</v>
      </c>
      <c r="G14" s="34">
        <v>1</v>
      </c>
      <c r="H14" s="34"/>
    </row>
    <row r="15" spans="1:8" x14ac:dyDescent="0.25">
      <c r="A15" s="11" t="s">
        <v>19</v>
      </c>
      <c r="B15" s="25"/>
      <c r="C15" s="25"/>
      <c r="D15" s="12">
        <v>8</v>
      </c>
      <c r="E15" s="12">
        <v>0.66659999999999997</v>
      </c>
      <c r="F15" s="12">
        <f t="shared" si="0"/>
        <v>0</v>
      </c>
      <c r="G15" s="34">
        <v>4</v>
      </c>
      <c r="H15" s="33">
        <v>2</v>
      </c>
    </row>
    <row r="16" spans="1:8" x14ac:dyDescent="0.25">
      <c r="A16" s="11" t="s">
        <v>20</v>
      </c>
      <c r="B16" s="25"/>
      <c r="C16" s="25"/>
      <c r="D16" s="12">
        <v>4</v>
      </c>
      <c r="E16" s="12">
        <v>0.33329999999999999</v>
      </c>
      <c r="F16" s="12">
        <f t="shared" si="0"/>
        <v>0</v>
      </c>
    </row>
    <row r="17" spans="1:6" x14ac:dyDescent="0.25">
      <c r="A17" s="11" t="s">
        <v>21</v>
      </c>
      <c r="B17" s="25"/>
      <c r="C17" s="25"/>
      <c r="D17" s="12">
        <v>4</v>
      </c>
      <c r="E17" s="12">
        <v>0.33329999999999999</v>
      </c>
      <c r="F17" s="12">
        <f t="shared" si="0"/>
        <v>0</v>
      </c>
    </row>
    <row r="18" spans="1:6" x14ac:dyDescent="0.25">
      <c r="A18" s="63" t="s">
        <v>122</v>
      </c>
      <c r="B18" s="64"/>
      <c r="C18" s="64"/>
      <c r="D18" s="64"/>
      <c r="E18" s="64"/>
      <c r="F18" s="65"/>
    </row>
    <row r="19" spans="1:6" x14ac:dyDescent="0.25">
      <c r="A19" s="11" t="s">
        <v>22</v>
      </c>
      <c r="B19" s="25"/>
      <c r="C19" s="25"/>
      <c r="D19" s="12">
        <v>2</v>
      </c>
      <c r="E19" s="12">
        <v>0.1666</v>
      </c>
      <c r="F19" s="12">
        <f t="shared" si="0"/>
        <v>0</v>
      </c>
    </row>
    <row r="20" spans="1:6" x14ac:dyDescent="0.25">
      <c r="A20" s="11" t="s">
        <v>23</v>
      </c>
      <c r="B20" s="25"/>
      <c r="C20" s="25"/>
      <c r="D20" s="12">
        <v>1.5</v>
      </c>
      <c r="E20" s="12">
        <v>0.125</v>
      </c>
      <c r="F20" s="12">
        <f t="shared" si="0"/>
        <v>0</v>
      </c>
    </row>
    <row r="21" spans="1:6" x14ac:dyDescent="0.25">
      <c r="A21" s="11" t="s">
        <v>24</v>
      </c>
      <c r="B21" s="25"/>
      <c r="C21" s="25"/>
      <c r="D21" s="12">
        <v>0.75</v>
      </c>
      <c r="E21" s="12">
        <v>6.25E-2</v>
      </c>
      <c r="F21" s="12">
        <f t="shared" si="0"/>
        <v>0</v>
      </c>
    </row>
    <row r="22" spans="1:6" x14ac:dyDescent="0.25">
      <c r="A22" s="66" t="s">
        <v>123</v>
      </c>
      <c r="B22" s="67"/>
      <c r="C22" s="67"/>
      <c r="D22" s="67"/>
      <c r="E22" s="67"/>
      <c r="F22" s="67"/>
    </row>
    <row r="23" spans="1:6" x14ac:dyDescent="0.25">
      <c r="A23" s="48" t="s">
        <v>16</v>
      </c>
      <c r="B23" s="42"/>
      <c r="C23" s="42"/>
      <c r="D23" s="6"/>
      <c r="E23" s="5"/>
      <c r="F23" s="5"/>
    </row>
    <row r="24" spans="1:6" x14ac:dyDescent="0.25">
      <c r="A24" s="14" t="s">
        <v>49</v>
      </c>
      <c r="B24" s="35" t="s">
        <v>7</v>
      </c>
      <c r="C24" s="35" t="s">
        <v>6</v>
      </c>
    </row>
    <row r="25" spans="1:6" x14ac:dyDescent="0.25">
      <c r="A25" s="15" t="s">
        <v>124</v>
      </c>
      <c r="B25" s="26"/>
      <c r="C25" s="16">
        <f>B25*5</f>
        <v>0</v>
      </c>
      <c r="D25" s="1"/>
    </row>
    <row r="26" spans="1:6" x14ac:dyDescent="0.25">
      <c r="A26" s="48" t="s">
        <v>41</v>
      </c>
      <c r="B26" s="48"/>
      <c r="C26" s="48"/>
      <c r="D26" s="48"/>
      <c r="E26" s="5"/>
      <c r="F26" s="5"/>
    </row>
    <row r="27" spans="1:6" x14ac:dyDescent="0.25">
      <c r="A27" s="13" t="s">
        <v>8</v>
      </c>
      <c r="B27" s="35" t="s">
        <v>9</v>
      </c>
      <c r="C27" s="35" t="s">
        <v>10</v>
      </c>
      <c r="D27" s="35" t="s">
        <v>6</v>
      </c>
      <c r="E27" s="2"/>
      <c r="F27" s="2"/>
    </row>
    <row r="28" spans="1:6" s="3" customFormat="1" x14ac:dyDescent="0.25">
      <c r="A28" s="68" t="s">
        <v>30</v>
      </c>
      <c r="B28" s="68"/>
      <c r="C28" s="68"/>
      <c r="D28" s="37">
        <f>SUM(D29:D32)</f>
        <v>0</v>
      </c>
    </row>
    <row r="29" spans="1:6" x14ac:dyDescent="0.25">
      <c r="A29" s="11" t="s">
        <v>25</v>
      </c>
      <c r="B29" s="25"/>
      <c r="C29" s="12">
        <v>6</v>
      </c>
      <c r="D29" s="12">
        <f>B29*C29</f>
        <v>0</v>
      </c>
    </row>
    <row r="30" spans="1:6" x14ac:dyDescent="0.25">
      <c r="A30" s="11" t="s">
        <v>26</v>
      </c>
      <c r="B30" s="25"/>
      <c r="C30" s="12">
        <v>3</v>
      </c>
      <c r="D30" s="12">
        <f>B30*C30</f>
        <v>0</v>
      </c>
    </row>
    <row r="31" spans="1:6" x14ac:dyDescent="0.25">
      <c r="A31" s="11" t="s">
        <v>27</v>
      </c>
      <c r="B31" s="25"/>
      <c r="C31" s="12">
        <v>2</v>
      </c>
      <c r="D31" s="12">
        <f>B31*C31</f>
        <v>0</v>
      </c>
    </row>
    <row r="32" spans="1:6" x14ac:dyDescent="0.25">
      <c r="A32" s="11" t="s">
        <v>28</v>
      </c>
      <c r="B32" s="25"/>
      <c r="C32" s="12">
        <v>1</v>
      </c>
      <c r="D32" s="12">
        <f>B32*C32</f>
        <v>0</v>
      </c>
    </row>
    <row r="33" spans="1:6" s="2" customFormat="1" x14ac:dyDescent="0.25">
      <c r="A33" s="59" t="s">
        <v>29</v>
      </c>
      <c r="B33" s="60"/>
      <c r="C33" s="60"/>
      <c r="D33" s="39">
        <f>SUM(D34:D36)</f>
        <v>0</v>
      </c>
    </row>
    <row r="34" spans="1:6" x14ac:dyDescent="0.25">
      <c r="A34" s="11" t="s">
        <v>31</v>
      </c>
      <c r="B34" s="25"/>
      <c r="C34" s="12">
        <v>5</v>
      </c>
      <c r="D34" s="12">
        <f>B34*C34</f>
        <v>0</v>
      </c>
    </row>
    <row r="35" spans="1:6" x14ac:dyDescent="0.25">
      <c r="A35" s="11" t="s">
        <v>32</v>
      </c>
      <c r="B35" s="25"/>
      <c r="C35" s="12">
        <v>3</v>
      </c>
      <c r="D35" s="12">
        <f>B35*C35</f>
        <v>0</v>
      </c>
    </row>
    <row r="36" spans="1:6" x14ac:dyDescent="0.25">
      <c r="A36" s="11" t="s">
        <v>33</v>
      </c>
      <c r="B36" s="25"/>
      <c r="C36" s="12">
        <v>3</v>
      </c>
      <c r="D36" s="12">
        <f>B36*C36</f>
        <v>0</v>
      </c>
    </row>
    <row r="37" spans="1:6" x14ac:dyDescent="0.25">
      <c r="A37" s="59" t="s">
        <v>34</v>
      </c>
      <c r="B37" s="60"/>
      <c r="C37" s="60"/>
      <c r="D37" s="39">
        <f>SUM(D38:D43)</f>
        <v>0</v>
      </c>
    </row>
    <row r="38" spans="1:6" x14ac:dyDescent="0.25">
      <c r="A38" s="11" t="s">
        <v>35</v>
      </c>
      <c r="B38" s="25"/>
      <c r="C38" s="12">
        <v>4</v>
      </c>
      <c r="D38" s="12">
        <f t="shared" ref="D38:D43" si="1">B38*C38</f>
        <v>0</v>
      </c>
    </row>
    <row r="39" spans="1:6" x14ac:dyDescent="0.25">
      <c r="A39" s="11" t="s">
        <v>36</v>
      </c>
      <c r="B39" s="25"/>
      <c r="C39" s="12">
        <v>3</v>
      </c>
      <c r="D39" s="12">
        <f t="shared" si="1"/>
        <v>0</v>
      </c>
    </row>
    <row r="40" spans="1:6" x14ac:dyDescent="0.25">
      <c r="A40" s="11" t="s">
        <v>37</v>
      </c>
      <c r="B40" s="25"/>
      <c r="C40" s="12">
        <v>2</v>
      </c>
      <c r="D40" s="12">
        <f t="shared" si="1"/>
        <v>0</v>
      </c>
    </row>
    <row r="41" spans="1:6" x14ac:dyDescent="0.25">
      <c r="A41" s="11" t="s">
        <v>38</v>
      </c>
      <c r="B41" s="25"/>
      <c r="C41" s="12">
        <v>1</v>
      </c>
      <c r="D41" s="12">
        <f t="shared" si="1"/>
        <v>0</v>
      </c>
    </row>
    <row r="42" spans="1:6" x14ac:dyDescent="0.25">
      <c r="A42" s="11" t="s">
        <v>39</v>
      </c>
      <c r="B42" s="25"/>
      <c r="C42" s="12">
        <v>2</v>
      </c>
      <c r="D42" s="12">
        <f t="shared" si="1"/>
        <v>0</v>
      </c>
    </row>
    <row r="43" spans="1:6" x14ac:dyDescent="0.25">
      <c r="A43" s="15" t="s">
        <v>40</v>
      </c>
      <c r="B43" s="26"/>
      <c r="C43" s="16">
        <v>2</v>
      </c>
      <c r="D43" s="16">
        <f t="shared" si="1"/>
        <v>0</v>
      </c>
    </row>
    <row r="44" spans="1:6" x14ac:dyDescent="0.25">
      <c r="A44" s="48" t="s">
        <v>43</v>
      </c>
      <c r="B44" s="48"/>
      <c r="C44" s="48"/>
      <c r="D44" s="48"/>
      <c r="E44" s="48"/>
      <c r="F44" s="48"/>
    </row>
    <row r="45" spans="1:6" x14ac:dyDescent="0.25">
      <c r="A45" s="13" t="s">
        <v>11</v>
      </c>
      <c r="B45" s="35" t="s">
        <v>12</v>
      </c>
      <c r="C45" s="35" t="s">
        <v>3</v>
      </c>
      <c r="D45" s="38" t="s">
        <v>13</v>
      </c>
      <c r="E45" s="35" t="s">
        <v>5</v>
      </c>
      <c r="F45" s="35" t="s">
        <v>6</v>
      </c>
    </row>
    <row r="46" spans="1:6" x14ac:dyDescent="0.25">
      <c r="A46" s="46" t="s">
        <v>63</v>
      </c>
      <c r="B46" s="47"/>
      <c r="C46" s="47"/>
      <c r="D46" s="47"/>
      <c r="E46" s="52"/>
      <c r="F46" s="39">
        <f>SUM(F47:F49)</f>
        <v>0</v>
      </c>
    </row>
    <row r="47" spans="1:6" x14ac:dyDescent="0.25">
      <c r="A47" s="11" t="s">
        <v>42</v>
      </c>
      <c r="B47" s="25"/>
      <c r="C47" s="25"/>
      <c r="D47" s="12">
        <v>4.5</v>
      </c>
      <c r="E47" s="12">
        <v>0.375</v>
      </c>
      <c r="F47" s="12">
        <f>B47*D47 + C47*E47</f>
        <v>0</v>
      </c>
    </row>
    <row r="48" spans="1:6" x14ac:dyDescent="0.25">
      <c r="A48" s="11" t="s">
        <v>44</v>
      </c>
      <c r="B48" s="25"/>
      <c r="C48" s="25"/>
      <c r="D48" s="12">
        <v>3</v>
      </c>
      <c r="E48" s="12">
        <v>0.25</v>
      </c>
      <c r="F48" s="12">
        <f t="shared" ref="F48" si="2">B48*D48 + C48*E48</f>
        <v>0</v>
      </c>
    </row>
    <row r="49" spans="1:6" x14ac:dyDescent="0.25">
      <c r="A49" s="11" t="s">
        <v>45</v>
      </c>
      <c r="B49" s="25"/>
      <c r="C49" s="25"/>
      <c r="D49" s="12">
        <v>1.5</v>
      </c>
      <c r="E49" s="12">
        <v>0.125</v>
      </c>
      <c r="F49" s="12">
        <f>MIN(B49*D49 + C49*E49,10)</f>
        <v>0</v>
      </c>
    </row>
    <row r="50" spans="1:6" x14ac:dyDescent="0.25">
      <c r="A50" s="49" t="s">
        <v>46</v>
      </c>
      <c r="B50" s="50"/>
      <c r="C50" s="51"/>
      <c r="D50" s="7"/>
      <c r="E50" s="4"/>
      <c r="F50" s="4"/>
    </row>
    <row r="51" spans="1:6" x14ac:dyDescent="0.25">
      <c r="A51" s="13" t="s">
        <v>8</v>
      </c>
      <c r="B51" s="35" t="s">
        <v>125</v>
      </c>
      <c r="C51" s="38" t="s">
        <v>6</v>
      </c>
    </row>
    <row r="52" spans="1:6" s="2" customFormat="1" x14ac:dyDescent="0.25">
      <c r="A52" s="46" t="s">
        <v>61</v>
      </c>
      <c r="B52" s="47"/>
      <c r="C52" s="39">
        <f>SUM(C53:C55)</f>
        <v>0</v>
      </c>
    </row>
    <row r="53" spans="1:6" x14ac:dyDescent="0.25">
      <c r="A53" s="11" t="s">
        <v>47</v>
      </c>
      <c r="B53" s="25"/>
      <c r="C53" s="12">
        <f>MIN(INT(B53/10)*0.1,9)</f>
        <v>0</v>
      </c>
    </row>
    <row r="54" spans="1:6" x14ac:dyDescent="0.25">
      <c r="A54" s="11" t="s">
        <v>48</v>
      </c>
      <c r="B54" s="25"/>
      <c r="C54" s="12">
        <f>MIN(INT(B54/3)*0.1,3)</f>
        <v>0</v>
      </c>
    </row>
    <row r="55" spans="1:6" x14ac:dyDescent="0.25">
      <c r="A55" s="11" t="s">
        <v>126</v>
      </c>
      <c r="B55" s="25"/>
      <c r="C55" s="12">
        <f>B55</f>
        <v>0</v>
      </c>
    </row>
    <row r="56" spans="1:6" x14ac:dyDescent="0.25">
      <c r="A56" s="59" t="s">
        <v>50</v>
      </c>
      <c r="B56" s="60"/>
      <c r="C56" s="17">
        <f>SUM(C57:C62)</f>
        <v>0</v>
      </c>
    </row>
    <row r="57" spans="1:6" x14ac:dyDescent="0.25">
      <c r="A57" s="18" t="s">
        <v>51</v>
      </c>
      <c r="B57" s="25"/>
      <c r="C57" s="12">
        <f>B57*0.5</f>
        <v>0</v>
      </c>
    </row>
    <row r="58" spans="1:6" x14ac:dyDescent="0.25">
      <c r="A58" s="18" t="s">
        <v>52</v>
      </c>
      <c r="B58" s="25"/>
      <c r="C58" s="12">
        <f>B58*1</f>
        <v>0</v>
      </c>
    </row>
    <row r="59" spans="1:6" x14ac:dyDescent="0.25">
      <c r="A59" s="18" t="s">
        <v>53</v>
      </c>
      <c r="B59" s="25"/>
      <c r="C59" s="12">
        <f>B59*1.5</f>
        <v>0</v>
      </c>
    </row>
    <row r="60" spans="1:6" x14ac:dyDescent="0.25">
      <c r="A60" s="18" t="s">
        <v>54</v>
      </c>
      <c r="B60" s="25"/>
      <c r="C60" s="12">
        <f>B60*2</f>
        <v>0</v>
      </c>
    </row>
    <row r="61" spans="1:6" x14ac:dyDescent="0.25">
      <c r="A61" s="18" t="s">
        <v>55</v>
      </c>
      <c r="B61" s="25"/>
      <c r="C61" s="12">
        <f>B61*2.5</f>
        <v>0</v>
      </c>
    </row>
    <row r="62" spans="1:6" x14ac:dyDescent="0.25">
      <c r="A62" s="18" t="s">
        <v>56</v>
      </c>
      <c r="B62" s="25"/>
      <c r="C62" s="12">
        <f>B62*3</f>
        <v>0</v>
      </c>
    </row>
    <row r="63" spans="1:6" x14ac:dyDescent="0.25">
      <c r="A63" s="59" t="s">
        <v>62</v>
      </c>
      <c r="B63" s="60"/>
      <c r="C63" s="17">
        <f>SUM(C64:C67)</f>
        <v>0</v>
      </c>
    </row>
    <row r="64" spans="1:6" x14ac:dyDescent="0.25">
      <c r="A64" s="18" t="s">
        <v>57</v>
      </c>
      <c r="B64" s="25"/>
      <c r="C64" s="12">
        <f>B64*4</f>
        <v>0</v>
      </c>
    </row>
    <row r="65" spans="1:6" x14ac:dyDescent="0.25">
      <c r="A65" s="18" t="s">
        <v>58</v>
      </c>
      <c r="B65" s="25"/>
      <c r="C65" s="12">
        <f>B65*3</f>
        <v>0</v>
      </c>
    </row>
    <row r="66" spans="1:6" x14ac:dyDescent="0.25">
      <c r="A66" s="18" t="s">
        <v>59</v>
      </c>
      <c r="B66" s="25"/>
      <c r="C66" s="12">
        <f>B66*2</f>
        <v>0</v>
      </c>
    </row>
    <row r="67" spans="1:6" x14ac:dyDescent="0.25">
      <c r="A67" s="18" t="s">
        <v>60</v>
      </c>
      <c r="B67" s="25"/>
      <c r="C67" s="12">
        <f>B67*1</f>
        <v>0</v>
      </c>
    </row>
    <row r="68" spans="1:6" x14ac:dyDescent="0.25">
      <c r="A68" s="55" t="s">
        <v>71</v>
      </c>
      <c r="B68" s="56"/>
      <c r="C68" s="56"/>
      <c r="D68" s="56"/>
      <c r="E68" s="56"/>
      <c r="F68" s="56"/>
    </row>
    <row r="69" spans="1:6" s="2" customFormat="1" x14ac:dyDescent="0.25">
      <c r="A69" s="57" t="s">
        <v>65</v>
      </c>
      <c r="B69" s="58"/>
      <c r="C69" s="58"/>
      <c r="D69" s="58"/>
      <c r="E69" s="58"/>
      <c r="F69" s="19"/>
    </row>
    <row r="70" spans="1:6" x14ac:dyDescent="0.25">
      <c r="A70" s="13" t="s">
        <v>8</v>
      </c>
      <c r="B70" s="35" t="s">
        <v>14</v>
      </c>
      <c r="C70" s="38" t="s">
        <v>6</v>
      </c>
    </row>
    <row r="71" spans="1:6" x14ac:dyDescent="0.25">
      <c r="A71" s="59" t="s">
        <v>128</v>
      </c>
      <c r="B71" s="60"/>
      <c r="C71" s="17">
        <f>MIN(C73+C74+C75+C76+C77+C78+C79+C80+C84+C85+C86+C87+C88,8)</f>
        <v>0</v>
      </c>
    </row>
    <row r="72" spans="1:6" x14ac:dyDescent="0.25">
      <c r="A72" s="63" t="s">
        <v>129</v>
      </c>
      <c r="B72" s="64"/>
      <c r="C72" s="65"/>
    </row>
    <row r="73" spans="1:6" x14ac:dyDescent="0.25">
      <c r="A73" s="40" t="s">
        <v>74</v>
      </c>
      <c r="B73" s="25"/>
      <c r="C73" s="12">
        <f>B73*0.2</f>
        <v>0</v>
      </c>
    </row>
    <row r="74" spans="1:6" x14ac:dyDescent="0.25">
      <c r="A74" s="40" t="s">
        <v>75</v>
      </c>
      <c r="B74" s="25"/>
      <c r="C74" s="12">
        <f>B74*0.2</f>
        <v>0</v>
      </c>
    </row>
    <row r="75" spans="1:6" x14ac:dyDescent="0.25">
      <c r="A75" s="18" t="s">
        <v>131</v>
      </c>
      <c r="B75" s="25"/>
      <c r="C75" s="12">
        <f>B75*1</f>
        <v>0</v>
      </c>
    </row>
    <row r="76" spans="1:6" x14ac:dyDescent="0.25">
      <c r="A76" s="18" t="s">
        <v>136</v>
      </c>
      <c r="B76" s="25"/>
      <c r="C76" s="12">
        <f>B76*0.5</f>
        <v>0</v>
      </c>
    </row>
    <row r="77" spans="1:6" x14ac:dyDescent="0.25">
      <c r="A77" s="18" t="s">
        <v>132</v>
      </c>
      <c r="B77" s="25"/>
      <c r="C77" s="12">
        <f>B77*0.4</f>
        <v>0</v>
      </c>
    </row>
    <row r="78" spans="1:6" x14ac:dyDescent="0.25">
      <c r="A78" s="18" t="s">
        <v>133</v>
      </c>
      <c r="B78" s="25"/>
      <c r="C78" s="12">
        <f>B78*0.3</f>
        <v>0</v>
      </c>
    </row>
    <row r="79" spans="1:6" x14ac:dyDescent="0.25">
      <c r="A79" s="18" t="s">
        <v>134</v>
      </c>
      <c r="B79" s="25"/>
      <c r="C79" s="12">
        <f>B79*0.2</f>
        <v>0</v>
      </c>
    </row>
    <row r="80" spans="1:6" x14ac:dyDescent="0.25">
      <c r="A80" s="18" t="s">
        <v>135</v>
      </c>
      <c r="B80" s="25"/>
      <c r="C80" s="12">
        <f>B80*0.1</f>
        <v>0</v>
      </c>
    </row>
    <row r="81" spans="1:3" x14ac:dyDescent="0.25">
      <c r="A81" s="69" t="s">
        <v>76</v>
      </c>
      <c r="B81" s="70"/>
      <c r="C81" s="71"/>
    </row>
    <row r="82" spans="1:3" x14ac:dyDescent="0.25">
      <c r="A82" s="69" t="s">
        <v>80</v>
      </c>
      <c r="B82" s="70"/>
      <c r="C82" s="71"/>
    </row>
    <row r="83" spans="1:3" x14ac:dyDescent="0.25">
      <c r="A83" s="63" t="s">
        <v>130</v>
      </c>
      <c r="B83" s="64"/>
      <c r="C83" s="65"/>
    </row>
    <row r="84" spans="1:3" x14ac:dyDescent="0.25">
      <c r="A84" s="18" t="s">
        <v>77</v>
      </c>
      <c r="B84" s="25"/>
      <c r="C84" s="12">
        <f>B84*0.2</f>
        <v>0</v>
      </c>
    </row>
    <row r="85" spans="1:3" x14ac:dyDescent="0.25">
      <c r="A85" s="18" t="s">
        <v>75</v>
      </c>
      <c r="B85" s="25"/>
      <c r="C85" s="12">
        <f>B85*0.2</f>
        <v>0</v>
      </c>
    </row>
    <row r="86" spans="1:3" x14ac:dyDescent="0.25">
      <c r="A86" s="18" t="s">
        <v>137</v>
      </c>
      <c r="B86" s="25"/>
      <c r="C86" s="12">
        <f>B86*0.2</f>
        <v>0</v>
      </c>
    </row>
    <row r="87" spans="1:3" x14ac:dyDescent="0.25">
      <c r="A87" s="18" t="s">
        <v>138</v>
      </c>
      <c r="B87" s="25"/>
      <c r="C87" s="12">
        <f>B87*0.1</f>
        <v>0</v>
      </c>
    </row>
    <row r="88" spans="1:3" x14ac:dyDescent="0.25">
      <c r="A88" s="18" t="s">
        <v>139</v>
      </c>
      <c r="B88" s="25"/>
      <c r="C88" s="12">
        <f>B88*0.05</f>
        <v>0</v>
      </c>
    </row>
    <row r="89" spans="1:3" x14ac:dyDescent="0.25">
      <c r="A89" s="53" t="s">
        <v>143</v>
      </c>
      <c r="B89" s="54"/>
      <c r="C89" s="10">
        <f>MIN(SUM(C90:C101),2.5)</f>
        <v>0</v>
      </c>
    </row>
    <row r="90" spans="1:3" x14ac:dyDescent="0.25">
      <c r="A90" s="63" t="s">
        <v>78</v>
      </c>
      <c r="B90" s="64"/>
      <c r="C90" s="65"/>
    </row>
    <row r="91" spans="1:3" x14ac:dyDescent="0.25">
      <c r="A91" s="24" t="s">
        <v>79</v>
      </c>
      <c r="B91" s="25"/>
      <c r="C91" s="12">
        <f>B91*0.007</f>
        <v>0</v>
      </c>
    </row>
    <row r="92" spans="1:3" x14ac:dyDescent="0.25">
      <c r="A92" s="27" t="s">
        <v>140</v>
      </c>
      <c r="B92" s="25"/>
      <c r="C92" s="12">
        <f>B92*0.01</f>
        <v>0</v>
      </c>
    </row>
    <row r="93" spans="1:3" x14ac:dyDescent="0.25">
      <c r="A93" s="75" t="s">
        <v>141</v>
      </c>
      <c r="B93" s="76"/>
      <c r="C93" s="77"/>
    </row>
    <row r="94" spans="1:3" x14ac:dyDescent="0.25">
      <c r="A94" s="72" t="s">
        <v>142</v>
      </c>
      <c r="B94" s="73"/>
      <c r="C94" s="74"/>
    </row>
    <row r="95" spans="1:3" x14ac:dyDescent="0.25">
      <c r="A95" s="27" t="s">
        <v>82</v>
      </c>
      <c r="B95" s="25"/>
      <c r="C95" s="12">
        <f>B95*0.5</f>
        <v>0</v>
      </c>
    </row>
    <row r="96" spans="1:3" x14ac:dyDescent="0.25">
      <c r="A96" s="27" t="s">
        <v>81</v>
      </c>
      <c r="B96" s="25"/>
      <c r="C96" s="12">
        <f>B96*0.3</f>
        <v>0</v>
      </c>
    </row>
    <row r="97" spans="1:3" x14ac:dyDescent="0.25">
      <c r="A97" s="27" t="s">
        <v>83</v>
      </c>
      <c r="B97" s="25"/>
      <c r="C97" s="12">
        <f>B97*0.4</f>
        <v>0</v>
      </c>
    </row>
    <row r="98" spans="1:3" x14ac:dyDescent="0.25">
      <c r="A98" s="27" t="s">
        <v>84</v>
      </c>
      <c r="B98" s="25"/>
      <c r="C98" s="12">
        <f>B98*0.25</f>
        <v>0</v>
      </c>
    </row>
    <row r="99" spans="1:3" x14ac:dyDescent="0.25">
      <c r="A99" s="27" t="s">
        <v>85</v>
      </c>
      <c r="B99" s="25"/>
      <c r="C99" s="12">
        <f>B99*0.3</f>
        <v>0</v>
      </c>
    </row>
    <row r="100" spans="1:3" x14ac:dyDescent="0.25">
      <c r="A100" s="27" t="s">
        <v>86</v>
      </c>
      <c r="B100" s="25"/>
      <c r="C100" s="12">
        <f>B100*0.2</f>
        <v>0</v>
      </c>
    </row>
    <row r="101" spans="1:3" x14ac:dyDescent="0.25">
      <c r="A101" s="75" t="s">
        <v>87</v>
      </c>
      <c r="B101" s="76"/>
      <c r="C101" s="77"/>
    </row>
    <row r="102" spans="1:3" x14ac:dyDescent="0.25">
      <c r="A102" s="53" t="s">
        <v>144</v>
      </c>
      <c r="B102" s="54"/>
      <c r="C102" s="10">
        <f>MIN(SUM(C103:C137),2.5)</f>
        <v>0</v>
      </c>
    </row>
    <row r="103" spans="1:3" x14ac:dyDescent="0.25">
      <c r="A103" s="72" t="s">
        <v>88</v>
      </c>
      <c r="B103" s="73"/>
      <c r="C103" s="74"/>
    </row>
    <row r="104" spans="1:3" x14ac:dyDescent="0.25">
      <c r="A104" s="24" t="s">
        <v>89</v>
      </c>
      <c r="B104" s="25"/>
      <c r="C104" s="12">
        <f>B104*0.02</f>
        <v>0</v>
      </c>
    </row>
    <row r="105" spans="1:3" x14ac:dyDescent="0.25">
      <c r="A105" s="24" t="s">
        <v>90</v>
      </c>
      <c r="B105" s="25"/>
      <c r="C105" s="12">
        <f>B105*0.05</f>
        <v>0</v>
      </c>
    </row>
    <row r="106" spans="1:3" x14ac:dyDescent="0.25">
      <c r="A106" s="24" t="s">
        <v>91</v>
      </c>
      <c r="B106" s="25"/>
      <c r="C106" s="12">
        <f>B106*0.05</f>
        <v>0</v>
      </c>
    </row>
    <row r="107" spans="1:3" x14ac:dyDescent="0.25">
      <c r="A107" s="24" t="s">
        <v>92</v>
      </c>
      <c r="B107" s="25"/>
      <c r="C107" s="12">
        <f>B107*0.1</f>
        <v>0</v>
      </c>
    </row>
    <row r="108" spans="1:3" x14ac:dyDescent="0.25">
      <c r="A108" s="24" t="s">
        <v>93</v>
      </c>
      <c r="B108" s="25"/>
      <c r="C108" s="12">
        <f>B108*0.1</f>
        <v>0</v>
      </c>
    </row>
    <row r="109" spans="1:3" x14ac:dyDescent="0.25">
      <c r="A109" s="24" t="s">
        <v>94</v>
      </c>
      <c r="B109" s="25"/>
      <c r="C109" s="12">
        <f>B109*0.2</f>
        <v>0</v>
      </c>
    </row>
    <row r="110" spans="1:3" x14ac:dyDescent="0.25">
      <c r="A110" s="24" t="s">
        <v>95</v>
      </c>
      <c r="B110" s="25"/>
      <c r="C110" s="12">
        <f>B110*0.5</f>
        <v>0</v>
      </c>
    </row>
    <row r="111" spans="1:3" x14ac:dyDescent="0.25">
      <c r="A111" s="72" t="s">
        <v>96</v>
      </c>
      <c r="B111" s="73"/>
      <c r="C111" s="74"/>
    </row>
    <row r="112" spans="1:3" x14ac:dyDescent="0.25">
      <c r="A112" s="24" t="s">
        <v>97</v>
      </c>
      <c r="B112" s="25"/>
      <c r="C112" s="12">
        <f>B112*0.1</f>
        <v>0</v>
      </c>
    </row>
    <row r="113" spans="1:3" x14ac:dyDescent="0.25">
      <c r="A113" s="72" t="s">
        <v>98</v>
      </c>
      <c r="B113" s="73"/>
      <c r="C113" s="74"/>
    </row>
    <row r="114" spans="1:3" x14ac:dyDescent="0.25">
      <c r="A114" s="24" t="s">
        <v>99</v>
      </c>
      <c r="B114" s="25"/>
      <c r="C114" s="12">
        <f>B114*0.02</f>
        <v>0</v>
      </c>
    </row>
    <row r="115" spans="1:3" x14ac:dyDescent="0.25">
      <c r="A115" s="24" t="s">
        <v>100</v>
      </c>
      <c r="B115" s="25"/>
      <c r="C115" s="12">
        <f>B115*0.05</f>
        <v>0</v>
      </c>
    </row>
    <row r="116" spans="1:3" x14ac:dyDescent="0.25">
      <c r="A116" s="24" t="s">
        <v>101</v>
      </c>
      <c r="B116" s="25"/>
      <c r="C116" s="12">
        <f>B116*0.1</f>
        <v>0</v>
      </c>
    </row>
    <row r="117" spans="1:3" x14ac:dyDescent="0.25">
      <c r="A117" s="24" t="s">
        <v>102</v>
      </c>
      <c r="B117" s="25"/>
      <c r="C117" s="12">
        <f>B117*0.2</f>
        <v>0</v>
      </c>
    </row>
    <row r="118" spans="1:3" x14ac:dyDescent="0.25">
      <c r="A118" s="72" t="s">
        <v>103</v>
      </c>
      <c r="B118" s="73"/>
      <c r="C118" s="74"/>
    </row>
    <row r="119" spans="1:3" x14ac:dyDescent="0.25">
      <c r="A119" s="24" t="s">
        <v>104</v>
      </c>
      <c r="B119" s="25"/>
      <c r="C119" s="12">
        <f>B119*0.05</f>
        <v>0</v>
      </c>
    </row>
    <row r="120" spans="1:3" x14ac:dyDescent="0.25">
      <c r="A120" s="24" t="s">
        <v>105</v>
      </c>
      <c r="B120" s="25"/>
      <c r="C120" s="12">
        <f>B120*0.1</f>
        <v>0</v>
      </c>
    </row>
    <row r="121" spans="1:3" x14ac:dyDescent="0.25">
      <c r="A121" s="24" t="s">
        <v>83</v>
      </c>
      <c r="B121" s="25"/>
      <c r="C121" s="12">
        <f>B121*0.15</f>
        <v>0</v>
      </c>
    </row>
    <row r="122" spans="1:3" x14ac:dyDescent="0.25">
      <c r="A122" s="24" t="s">
        <v>82</v>
      </c>
      <c r="B122" s="25"/>
      <c r="C122" s="12">
        <f>B122*0.2</f>
        <v>0</v>
      </c>
    </row>
    <row r="123" spans="1:3" x14ac:dyDescent="0.25">
      <c r="A123" s="69" t="s">
        <v>106</v>
      </c>
      <c r="B123" s="70"/>
      <c r="C123" s="71"/>
    </row>
    <row r="124" spans="1:3" x14ac:dyDescent="0.25">
      <c r="A124" s="72" t="s">
        <v>107</v>
      </c>
      <c r="B124" s="73"/>
      <c r="C124" s="74"/>
    </row>
    <row r="125" spans="1:3" x14ac:dyDescent="0.25">
      <c r="A125" s="24" t="s">
        <v>108</v>
      </c>
      <c r="B125" s="25"/>
      <c r="C125" s="12">
        <f>B125*0.1</f>
        <v>0</v>
      </c>
    </row>
    <row r="126" spans="1:3" x14ac:dyDescent="0.25">
      <c r="A126" s="24" t="s">
        <v>109</v>
      </c>
      <c r="B126" s="25"/>
      <c r="C126" s="12">
        <f>B126*0.2</f>
        <v>0</v>
      </c>
    </row>
    <row r="127" spans="1:3" x14ac:dyDescent="0.25">
      <c r="A127" s="24" t="s">
        <v>110</v>
      </c>
      <c r="B127" s="25"/>
      <c r="C127" s="12">
        <f>B127*0.4</f>
        <v>0</v>
      </c>
    </row>
    <row r="128" spans="1:3" x14ac:dyDescent="0.25">
      <c r="A128" s="69" t="s">
        <v>127</v>
      </c>
      <c r="B128" s="70"/>
      <c r="C128" s="71"/>
    </row>
    <row r="129" spans="1:6" x14ac:dyDescent="0.25">
      <c r="A129" s="72" t="s">
        <v>145</v>
      </c>
      <c r="B129" s="73"/>
      <c r="C129" s="74"/>
    </row>
    <row r="130" spans="1:6" x14ac:dyDescent="0.25">
      <c r="A130" s="24" t="s">
        <v>111</v>
      </c>
      <c r="B130" s="25"/>
      <c r="C130" s="12">
        <f>B129*0.1</f>
        <v>0</v>
      </c>
    </row>
    <row r="131" spans="1:6" x14ac:dyDescent="0.25">
      <c r="A131" s="24" t="s">
        <v>112</v>
      </c>
      <c r="B131" s="25"/>
      <c r="C131" s="12">
        <f>B130*0.1</f>
        <v>0</v>
      </c>
    </row>
    <row r="132" spans="1:6" x14ac:dyDescent="0.25">
      <c r="A132" s="24" t="s">
        <v>113</v>
      </c>
      <c r="B132" s="25"/>
      <c r="C132" s="12">
        <f>B131*0.05</f>
        <v>0</v>
      </c>
    </row>
    <row r="133" spans="1:6" x14ac:dyDescent="0.25">
      <c r="A133" s="24" t="s">
        <v>114</v>
      </c>
      <c r="B133" s="25"/>
      <c r="C133" s="12">
        <f>B132*0.05</f>
        <v>0</v>
      </c>
    </row>
    <row r="134" spans="1:6" x14ac:dyDescent="0.25">
      <c r="A134" s="24" t="s">
        <v>115</v>
      </c>
      <c r="B134" s="25"/>
      <c r="C134" s="12">
        <f>B133*0.025</f>
        <v>0</v>
      </c>
    </row>
    <row r="135" spans="1:6" x14ac:dyDescent="0.25">
      <c r="A135" s="72" t="s">
        <v>116</v>
      </c>
      <c r="B135" s="73"/>
      <c r="C135" s="74"/>
    </row>
    <row r="136" spans="1:6" x14ac:dyDescent="0.25">
      <c r="A136" s="24" t="s">
        <v>118</v>
      </c>
      <c r="B136" s="25"/>
      <c r="C136" s="12">
        <f>B136*1</f>
        <v>0</v>
      </c>
    </row>
    <row r="137" spans="1:6" x14ac:dyDescent="0.25">
      <c r="A137" s="24" t="s">
        <v>117</v>
      </c>
      <c r="B137" s="25"/>
      <c r="C137" s="12">
        <f>B137*0.5</f>
        <v>0</v>
      </c>
    </row>
    <row r="138" spans="1:6" x14ac:dyDescent="0.25">
      <c r="A138" s="69" t="s">
        <v>119</v>
      </c>
      <c r="B138" s="70"/>
      <c r="C138" s="71"/>
    </row>
    <row r="139" spans="1:6" x14ac:dyDescent="0.25">
      <c r="A139" s="20"/>
      <c r="B139" s="21" t="s">
        <v>2</v>
      </c>
      <c r="C139" s="22" t="s">
        <v>3</v>
      </c>
      <c r="D139" s="23" t="s">
        <v>4</v>
      </c>
      <c r="E139" s="22" t="s">
        <v>5</v>
      </c>
      <c r="F139" s="22" t="s">
        <v>6</v>
      </c>
    </row>
    <row r="140" spans="1:6" x14ac:dyDescent="0.25">
      <c r="A140" s="9" t="s">
        <v>68</v>
      </c>
      <c r="B140" s="25"/>
      <c r="C140" s="25"/>
      <c r="D140" s="12">
        <v>1.5</v>
      </c>
      <c r="E140" s="12">
        <v>0.125</v>
      </c>
      <c r="F140" s="10">
        <f>B140*D140 + C140*E140</f>
        <v>0</v>
      </c>
    </row>
    <row r="141" spans="1:6" x14ac:dyDescent="0.25">
      <c r="A141" s="79"/>
      <c r="B141" s="80"/>
      <c r="C141" s="22" t="s">
        <v>146</v>
      </c>
      <c r="D141" s="22" t="s">
        <v>6</v>
      </c>
    </row>
    <row r="142" spans="1:6" x14ac:dyDescent="0.25">
      <c r="A142" s="9" t="s">
        <v>66</v>
      </c>
      <c r="B142" s="25"/>
      <c r="C142" s="12">
        <v>0.5</v>
      </c>
      <c r="D142" s="8">
        <f>C142*B142</f>
        <v>0</v>
      </c>
    </row>
    <row r="143" spans="1:6" x14ac:dyDescent="0.25">
      <c r="A143" s="9" t="s">
        <v>147</v>
      </c>
      <c r="B143" s="78"/>
      <c r="C143" s="12">
        <f>0.1</f>
        <v>0.1</v>
      </c>
      <c r="D143" s="8">
        <f>C143*B143</f>
        <v>0</v>
      </c>
    </row>
    <row r="144" spans="1:6" x14ac:dyDescent="0.25">
      <c r="A144" s="9" t="s">
        <v>67</v>
      </c>
      <c r="B144" s="25"/>
      <c r="C144" s="12">
        <v>0.2</v>
      </c>
      <c r="D144" s="8">
        <f t="shared" ref="D144:D146" si="3">C144*B144</f>
        <v>0</v>
      </c>
    </row>
    <row r="145" spans="1:4" x14ac:dyDescent="0.25">
      <c r="A145" s="9" t="s">
        <v>69</v>
      </c>
      <c r="B145" s="25"/>
      <c r="C145" s="12">
        <v>4</v>
      </c>
      <c r="D145" s="8">
        <f>C145*B145</f>
        <v>0</v>
      </c>
    </row>
    <row r="146" spans="1:4" x14ac:dyDescent="0.25">
      <c r="A146" s="9" t="s">
        <v>70</v>
      </c>
      <c r="B146" s="25"/>
      <c r="C146" s="12">
        <v>3</v>
      </c>
      <c r="D146" s="8">
        <f t="shared" si="3"/>
        <v>0</v>
      </c>
    </row>
  </sheetData>
  <sheetProtection algorithmName="SHA-512" hashValue="8t7/xkXwLPNOyNBxrJg9FF++8KNiKN/QamEboGgV8MAbN5BOiAYoLdQfm2JgWLYk5jXJnVwCNL6CB5iVW4WYRw==" saltValue="RlJUXwVMS14mNGlT2ipxpQ==" spinCount="100000" sheet="1" objects="1" scenarios="1"/>
  <mergeCells count="41">
    <mergeCell ref="A141:B141"/>
    <mergeCell ref="A124:C124"/>
    <mergeCell ref="A128:C128"/>
    <mergeCell ref="A129:C129"/>
    <mergeCell ref="A135:C135"/>
    <mergeCell ref="A138:C138"/>
    <mergeCell ref="A103:C103"/>
    <mergeCell ref="A111:C111"/>
    <mergeCell ref="A113:C113"/>
    <mergeCell ref="A118:C118"/>
    <mergeCell ref="A123:C123"/>
    <mergeCell ref="A89:B89"/>
    <mergeCell ref="A102:B102"/>
    <mergeCell ref="A68:F68"/>
    <mergeCell ref="A69:E69"/>
    <mergeCell ref="A71:B71"/>
    <mergeCell ref="A72:C72"/>
    <mergeCell ref="A83:C83"/>
    <mergeCell ref="A81:C81"/>
    <mergeCell ref="A82:C82"/>
    <mergeCell ref="A94:C94"/>
    <mergeCell ref="A101:C101"/>
    <mergeCell ref="A90:C90"/>
    <mergeCell ref="A93:C93"/>
    <mergeCell ref="A63:B63"/>
    <mergeCell ref="A50:C50"/>
    <mergeCell ref="A28:C28"/>
    <mergeCell ref="A33:C33"/>
    <mergeCell ref="A37:C37"/>
    <mergeCell ref="A44:F44"/>
    <mergeCell ref="A46:E46"/>
    <mergeCell ref="G9:H9"/>
    <mergeCell ref="A9:F9"/>
    <mergeCell ref="A11:E11"/>
    <mergeCell ref="A52:B52"/>
    <mergeCell ref="A56:B56"/>
    <mergeCell ref="A26:D26"/>
    <mergeCell ref="A23:C23"/>
    <mergeCell ref="A12:F12"/>
    <mergeCell ref="A18:F18"/>
    <mergeCell ref="A22:F22"/>
  </mergeCells>
  <dataValidations count="3">
    <dataValidation type="whole" allowBlank="1" showInputMessage="1" showErrorMessage="1" sqref="C55">
      <formula1>0</formula1>
      <formula2>1</formula2>
    </dataValidation>
    <dataValidation type="whole" allowBlank="1" showInputMessage="1" showErrorMessage="1" error="Introduzca 0 o 1" sqref="B55">
      <formula1>0</formula1>
      <formula2>1</formula2>
    </dataValidation>
    <dataValidation type="whole" allowBlank="1" showInputMessage="1" showErrorMessage="1" error="Introduzca 0 ó 1" sqref="B25">
      <formula1>0</formula1>
      <formula2>1</formula2>
    </dataValidation>
  </dataValidations>
  <pageMargins left="0.75" right="0.75" top="1" bottom="1" header="0.5" footer="0.5"/>
  <pageSetup paperSize="9" orientation="portrait" r:id="rId1"/>
  <ignoredErrors>
    <ignoredError sqref="D37 D33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Baremo total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Diego</cp:lastModifiedBy>
  <dcterms:created xsi:type="dcterms:W3CDTF">2025-10-21T08:22:11Z</dcterms:created>
  <dcterms:modified xsi:type="dcterms:W3CDTF">2026-01-13T10:36:44Z</dcterms:modified>
</cp:coreProperties>
</file>